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Pubfin\PF\HOUSING\Hillsborough\HILLSBOROUGH TBA PROGRAM\MONTHLY HFA REPORT\"/>
    </mc:Choice>
  </mc:AlternateContent>
  <bookViews>
    <workbookView xWindow="0" yWindow="0" windowWidth="28800" windowHeight="11970"/>
  </bookViews>
  <sheets>
    <sheet name="2020" sheetId="6" r:id="rId1"/>
    <sheet name="2019" sheetId="4" r:id="rId2"/>
    <sheet name="2018" sheetId="5" r:id="rId3"/>
    <sheet name="2017 TOTAL" sheetId="1" r:id="rId4"/>
    <sheet name="ANNUAL" sheetId="2" r:id="rId5"/>
    <sheet name="Sheet3" sheetId="3" r:id="rId6"/>
  </sheets>
  <definedNames>
    <definedName name="_xlnm.Print_Area" localSheetId="2">'2018'!$A$1:$J$20</definedName>
    <definedName name="_xlnm.Print_Area" localSheetId="1">'2019'!$A$1:$J$20</definedName>
    <definedName name="_xlnm.Print_Area" localSheetId="0">'2020'!$A$1:$J$20</definedName>
  </definedNames>
  <calcPr calcId="152511" iterate="1"/>
</workbook>
</file>

<file path=xl/calcChain.xml><?xml version="1.0" encoding="utf-8"?>
<calcChain xmlns="http://schemas.openxmlformats.org/spreadsheetml/2006/main">
  <c r="E6" i="6" l="1"/>
  <c r="H18" i="6"/>
  <c r="I18" i="6"/>
  <c r="J18" i="6"/>
  <c r="F18" i="6"/>
  <c r="D18" i="6"/>
  <c r="C18" i="6"/>
  <c r="B18" i="6"/>
  <c r="E17" i="6"/>
  <c r="E16" i="6"/>
  <c r="E15" i="6"/>
  <c r="E14" i="6"/>
  <c r="E13" i="6"/>
  <c r="E12" i="6"/>
  <c r="E11" i="6"/>
  <c r="E10" i="6"/>
  <c r="E9" i="6"/>
  <c r="E8" i="6"/>
  <c r="E7" i="6"/>
  <c r="F18" i="4"/>
  <c r="F9" i="2"/>
  <c r="K9" i="2"/>
  <c r="D18" i="4"/>
  <c r="D9" i="2"/>
  <c r="C18" i="4"/>
  <c r="C9" i="2"/>
  <c r="E9" i="2"/>
  <c r="B18" i="4"/>
  <c r="B9" i="2"/>
  <c r="K7" i="2"/>
  <c r="K6" i="2"/>
  <c r="J18" i="5"/>
  <c r="J8" i="2"/>
  <c r="I18" i="5"/>
  <c r="I8" i="2"/>
  <c r="H18" i="5"/>
  <c r="H8" i="2"/>
  <c r="F18" i="5"/>
  <c r="F8" i="2"/>
  <c r="D18" i="5"/>
  <c r="C18" i="5"/>
  <c r="C8" i="2"/>
  <c r="E17" i="5"/>
  <c r="E16" i="5"/>
  <c r="E15" i="5"/>
  <c r="E14" i="5"/>
  <c r="E13" i="5"/>
  <c r="E12" i="5"/>
  <c r="E11" i="5"/>
  <c r="E10" i="5"/>
  <c r="E9" i="5"/>
  <c r="E8" i="5"/>
  <c r="E7" i="5"/>
  <c r="E6" i="5"/>
  <c r="J18" i="4"/>
  <c r="I18" i="4"/>
  <c r="H18" i="4"/>
  <c r="E17" i="4"/>
  <c r="E16" i="4"/>
  <c r="E15" i="4"/>
  <c r="E14" i="4"/>
  <c r="E13" i="4"/>
  <c r="E12" i="4"/>
  <c r="E11" i="4"/>
  <c r="E10" i="4"/>
  <c r="E9" i="4"/>
  <c r="E8" i="4"/>
  <c r="E7" i="4"/>
  <c r="E6" i="4"/>
  <c r="D8" i="2"/>
  <c r="E8" i="2"/>
  <c r="B8" i="2"/>
  <c r="K8" i="2"/>
  <c r="E18" i="4"/>
  <c r="E18" i="5"/>
  <c r="D20" i="5"/>
  <c r="D20" i="4"/>
  <c r="K5" i="2"/>
  <c r="K4" i="2"/>
  <c r="K3" i="2"/>
  <c r="J2" i="2"/>
  <c r="K2" i="2"/>
  <c r="E6" i="2"/>
  <c r="E5" i="2"/>
  <c r="E4" i="2"/>
  <c r="E3" i="2"/>
  <c r="E2" i="2"/>
  <c r="E16" i="1"/>
  <c r="E15" i="1"/>
  <c r="E14" i="1"/>
  <c r="I17" i="1"/>
  <c r="H17" i="1"/>
  <c r="G17" i="1"/>
  <c r="F17" i="1"/>
  <c r="D20" i="1"/>
  <c r="D17" i="1"/>
  <c r="C17" i="1"/>
  <c r="E17" i="1"/>
  <c r="E13" i="1"/>
  <c r="E12" i="1"/>
  <c r="E11" i="1"/>
  <c r="E10" i="1"/>
  <c r="E9" i="1"/>
  <c r="E8" i="1"/>
  <c r="E7" i="1"/>
  <c r="E6" i="1"/>
  <c r="E5" i="1"/>
  <c r="E18" i="6" l="1"/>
  <c r="D20" i="6"/>
</calcChain>
</file>

<file path=xl/sharedStrings.xml><?xml version="1.0" encoding="utf-8"?>
<sst xmlns="http://schemas.openxmlformats.org/spreadsheetml/2006/main" count="116" uniqueCount="36">
  <si>
    <t>HFA OF HILLSBOROUGH COUNTY</t>
  </si>
  <si>
    <t>MONTHLY TBA REPORT</t>
  </si>
  <si>
    <t># of New Reservations</t>
  </si>
  <si>
    <t>$ Volume</t>
  </si>
  <si>
    <t>Average Loan Amount</t>
  </si>
  <si>
    <t>DPA $ Out</t>
  </si>
  <si>
    <t>DPA $ In</t>
  </si>
  <si>
    <t>Hillsborough County SHIP</t>
  </si>
  <si>
    <t>MBS Net Profit Collected (Cash Basis)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</si>
  <si>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</si>
  <si>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</si>
  <si>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</si>
  <si>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</si>
  <si>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</si>
  <si>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</si>
  <si>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</si>
  <si>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</si>
  <si>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</si>
  <si>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NOV</t>
  </si>
  <si>
    <t>DEC</t>
  </si>
  <si>
    <t>2017 TOTAL</t>
  </si>
  <si>
    <t>NET CASHFLOW FOR 2017</t>
  </si>
  <si>
    <t>GNMA Mortgage Rate</t>
  </si>
  <si>
    <t>OCT</t>
  </si>
  <si>
    <t>Weighted Average Mortgage Rate</t>
  </si>
  <si>
    <t>2018 TOTAL</t>
  </si>
  <si>
    <t>NET CASHFLOW FOR 2018</t>
  </si>
  <si>
    <t>YEAR</t>
  </si>
  <si>
    <t>HFA DPA $ Out</t>
  </si>
  <si>
    <t>FHFC $ for DPA</t>
  </si>
  <si>
    <t>Annual Net Cashflow</t>
  </si>
  <si>
    <t>NET CASHFLOW FOR 2019</t>
  </si>
  <si>
    <t xml:space="preserve"> </t>
  </si>
  <si>
    <t>2019 TOTAL</t>
  </si>
  <si>
    <t>2020 TOTAL</t>
  </si>
  <si>
    <t>NET CASHFLOW FOR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</si>
</sst>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_(&quot;$&quot;* #,##0_);_(&quot;$&quot;* \(#,##0\);_(&quot;$&quot;* &quot;-&quot;??_);_(@_)"/>
    <numFmt numFmtId="166" formatCode="0.0000%"/>
    <numFmt numFmtId="167" formatCode="0.00000%"/>
    <numFmt numFmtId="168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1"/>
      <color rgb="FF000000"/>
      <name val="Calibri"/>
      <family val="2"/>
    </font>
    <font>
      <b/>
      <sz val="12"/>
      <color theme="1"/>
      <name val="Calibri"/>
      <family val="2"/>
    </font>
    <font>
      <sz val="9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3F4FF"/>
        <bgColor indexed="64"/>
      </patternFill>
    </fill>
    <fill>
      <patternFill patternType="solid">
        <fgColor rgb="FFDCDDDE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6">
    <xf numFmtId="0" fontId="0" fillId="0" borderId="0" xfId="0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wrapText="1"/>
    </xf>
    <xf numFmtId="0" fontId="4" fillId="2" borderId="2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wrapText="1"/>
    </xf>
    <xf numFmtId="0" fontId="4" fillId="2" borderId="3" xfId="0" applyFont="1" applyFill="1" applyBorder="1" applyAlignment="1">
      <alignment horizontal="center" wrapText="1"/>
    </xf>
    <xf numFmtId="0" fontId="0" fillId="0" borderId="4" xfId="0" applyBorder="1" applyAlignment="1">
      <alignment horizontal="right" wrapText="1"/>
    </xf>
    <xf numFmtId="164" fontId="0" fillId="0" borderId="0" xfId="0" applyNumberForma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165" fontId="0" fillId="0" borderId="0" xfId="1" applyNumberFormat="1" applyFont="1" applyBorder="1" applyAlignment="1">
      <alignment wrapText="1"/>
    </xf>
    <xf numFmtId="165" fontId="0" fillId="0" borderId="0" xfId="1" applyNumberFormat="1" applyFont="1" applyBorder="1" applyAlignment="1">
      <alignment horizontal="left" wrapText="1"/>
    </xf>
    <xf numFmtId="165" fontId="0" fillId="0" borderId="5" xfId="1" applyNumberFormat="1" applyFont="1" applyBorder="1" applyAlignment="1">
      <alignment wrapText="1"/>
    </xf>
    <xf numFmtId="0" fontId="0" fillId="0" borderId="6" xfId="0" applyBorder="1" applyAlignment="1">
      <alignment horizontal="right" wrapText="1"/>
    </xf>
    <xf numFmtId="164" fontId="0" fillId="0" borderId="7" xfId="0" applyNumberFormat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165" fontId="0" fillId="0" borderId="7" xfId="1" applyNumberFormat="1" applyFont="1" applyBorder="1" applyAlignment="1">
      <alignment wrapText="1"/>
    </xf>
    <xf numFmtId="165" fontId="0" fillId="0" borderId="7" xfId="1" applyNumberFormat="1" applyFont="1" applyBorder="1" applyAlignment="1">
      <alignment horizontal="left" wrapText="1"/>
    </xf>
    <xf numFmtId="165" fontId="0" fillId="0" borderId="8" xfId="1" applyNumberFormat="1" applyFont="1" applyBorder="1" applyAlignment="1">
      <alignment wrapText="1"/>
    </xf>
    <xf numFmtId="0" fontId="4" fillId="3" borderId="1" xfId="0" applyFont="1" applyFill="1" applyBorder="1" applyAlignment="1">
      <alignment horizontal="right" wrapText="1"/>
    </xf>
    <xf numFmtId="0" fontId="4" fillId="3" borderId="2" xfId="0" applyFont="1" applyFill="1" applyBorder="1" applyAlignment="1">
      <alignment wrapText="1"/>
    </xf>
    <xf numFmtId="0" fontId="4" fillId="3" borderId="2" xfId="0" applyFont="1" applyFill="1" applyBorder="1" applyAlignment="1">
      <alignment horizontal="center" wrapText="1"/>
    </xf>
    <xf numFmtId="165" fontId="4" fillId="3" borderId="2" xfId="1" applyNumberFormat="1" applyFont="1" applyFill="1" applyBorder="1" applyAlignment="1">
      <alignment wrapText="1"/>
    </xf>
    <xf numFmtId="165" fontId="4" fillId="3" borderId="2" xfId="1" applyNumberFormat="1" applyFont="1" applyFill="1" applyBorder="1" applyAlignment="1">
      <alignment horizontal="left" wrapText="1"/>
    </xf>
    <xf numFmtId="165" fontId="4" fillId="3" borderId="3" xfId="1" applyNumberFormat="1" applyFont="1" applyFill="1" applyBorder="1" applyAlignment="1">
      <alignment wrapText="1"/>
    </xf>
    <xf numFmtId="165" fontId="5" fillId="0" borderId="0" xfId="0" applyNumberFormat="1" applyFont="1"/>
    <xf numFmtId="165" fontId="0" fillId="0" borderId="0" xfId="1" applyNumberFormat="1" applyFont="1" applyFill="1" applyBorder="1" applyAlignment="1">
      <alignment wrapText="1"/>
    </xf>
    <xf numFmtId="165" fontId="0" fillId="0" borderId="0" xfId="1" applyNumberFormat="1" applyFont="1" applyFill="1" applyBorder="1" applyAlignment="1">
      <alignment horizontal="left" wrapText="1"/>
    </xf>
    <xf numFmtId="0" fontId="6" fillId="0" borderId="9" xfId="0" applyFont="1" applyBorder="1" applyAlignment="1">
      <alignment horizontal="center"/>
    </xf>
    <xf numFmtId="166" fontId="6" fillId="0" borderId="9" xfId="3" applyNumberFormat="1" applyFont="1" applyBorder="1" applyAlignment="1">
      <alignment horizontal="center"/>
    </xf>
    <xf numFmtId="43" fontId="6" fillId="0" borderId="9" xfId="2" applyFont="1" applyBorder="1"/>
    <xf numFmtId="0" fontId="6" fillId="0" borderId="9" xfId="0" applyFont="1" applyBorder="1"/>
    <xf numFmtId="0" fontId="4" fillId="2" borderId="10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wrapText="1"/>
    </xf>
    <xf numFmtId="0" fontId="4" fillId="2" borderId="11" xfId="0" applyFont="1" applyFill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43" fontId="6" fillId="0" borderId="11" xfId="0" applyNumberFormat="1" applyFont="1" applyBorder="1"/>
    <xf numFmtId="44" fontId="0" fillId="0" borderId="0" xfId="0" applyNumberFormat="1"/>
    <xf numFmtId="43" fontId="0" fillId="0" borderId="0" xfId="2" applyFont="1"/>
    <xf numFmtId="43" fontId="0" fillId="0" borderId="0" xfId="0" applyNumberFormat="1"/>
    <xf numFmtId="0" fontId="6" fillId="0" borderId="4" xfId="0" applyFont="1" applyBorder="1" applyAlignment="1">
      <alignment horizontal="center"/>
    </xf>
    <xf numFmtId="166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3" fontId="6" fillId="0" borderId="0" xfId="2" applyFont="1" applyBorder="1"/>
    <xf numFmtId="0" fontId="6" fillId="0" borderId="0" xfId="0" applyFont="1" applyBorder="1"/>
    <xf numFmtId="43" fontId="6" fillId="0" borderId="0" xfId="2" applyFont="1" applyFill="1" applyBorder="1"/>
    <xf numFmtId="43" fontId="6" fillId="0" borderId="5" xfId="0" applyNumberFormat="1" applyFont="1" applyBorder="1"/>
    <xf numFmtId="166" fontId="6" fillId="0" borderId="0" xfId="3" applyNumberFormat="1" applyFont="1" applyBorder="1" applyAlignment="1">
      <alignment horizontal="center"/>
    </xf>
    <xf numFmtId="43" fontId="6" fillId="4" borderId="0" xfId="2" applyFont="1" applyFill="1" applyBorder="1"/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43" fontId="6" fillId="0" borderId="7" xfId="2" applyFont="1" applyBorder="1"/>
    <xf numFmtId="43" fontId="6" fillId="0" borderId="8" xfId="0" applyNumberFormat="1" applyFont="1" applyBorder="1"/>
    <xf numFmtId="167" fontId="0" fillId="0" borderId="0" xfId="3" applyNumberFormat="1" applyFont="1"/>
    <xf numFmtId="43" fontId="3" fillId="0" borderId="0" xfId="2" applyFont="1"/>
    <xf numFmtId="165" fontId="0" fillId="0" borderId="5" xfId="1" applyNumberFormat="1" applyFont="1" applyFill="1" applyBorder="1" applyAlignment="1">
      <alignment wrapText="1"/>
    </xf>
    <xf numFmtId="164" fontId="4" fillId="3" borderId="2" xfId="3" applyNumberFormat="1" applyFont="1" applyFill="1" applyBorder="1" applyAlignment="1">
      <alignment horizontal="center" wrapText="1"/>
    </xf>
    <xf numFmtId="166" fontId="6" fillId="0" borderId="7" xfId="3" applyNumberFormat="1" applyFont="1" applyBorder="1" applyAlignment="1">
      <alignment horizontal="center"/>
    </xf>
    <xf numFmtId="168" fontId="0" fillId="0" borderId="0" xfId="2" applyNumberFormat="1" applyFont="1" applyBorder="1" applyAlignment="1">
      <alignment wrapText="1"/>
    </xf>
    <xf numFmtId="0" fontId="4" fillId="2" borderId="10" xfId="0" applyFont="1" applyFill="1" applyBorder="1" applyAlignment="1">
      <alignment wrapText="1"/>
    </xf>
    <xf numFmtId="0" fontId="4" fillId="3" borderId="6" xfId="0" applyFont="1" applyFill="1" applyBorder="1" applyAlignment="1">
      <alignment horizontal="right" wrapText="1"/>
    </xf>
    <xf numFmtId="164" fontId="4" fillId="3" borderId="7" xfId="3" applyNumberFormat="1" applyFont="1" applyFill="1" applyBorder="1" applyAlignment="1">
      <alignment horizontal="center" wrapText="1"/>
    </xf>
    <xf numFmtId="0" fontId="4" fillId="3" borderId="7" xfId="0" applyFont="1" applyFill="1" applyBorder="1" applyAlignment="1">
      <alignment horizontal="center" wrapText="1"/>
    </xf>
    <xf numFmtId="165" fontId="4" fillId="3" borderId="7" xfId="1" applyNumberFormat="1" applyFont="1" applyFill="1" applyBorder="1" applyAlignment="1">
      <alignment wrapText="1"/>
    </xf>
    <xf numFmtId="165" fontId="4" fillId="3" borderId="7" xfId="1" applyNumberFormat="1" applyFont="1" applyFill="1" applyBorder="1" applyAlignment="1">
      <alignment horizontal="left" wrapText="1"/>
    </xf>
    <xf numFmtId="165" fontId="4" fillId="3" borderId="8" xfId="1" applyNumberFormat="1" applyFont="1" applyFill="1" applyBorder="1" applyAlignment="1">
      <alignment wrapText="1"/>
    </xf>
    <xf numFmtId="0" fontId="0" fillId="0" borderId="10" xfId="0" applyBorder="1" applyAlignment="1">
      <alignment horizontal="right" wrapText="1"/>
    </xf>
    <xf numFmtId="164" fontId="0" fillId="0" borderId="9" xfId="0" applyNumberFormat="1" applyBorder="1" applyAlignment="1">
      <alignment horizontal="center" wrapText="1"/>
    </xf>
    <xf numFmtId="0" fontId="0" fillId="0" borderId="9" xfId="0" applyBorder="1" applyAlignment="1">
      <alignment horizontal="center"/>
    </xf>
    <xf numFmtId="165" fontId="0" fillId="0" borderId="9" xfId="1" applyNumberFormat="1" applyFont="1" applyBorder="1" applyAlignment="1">
      <alignment wrapText="1"/>
    </xf>
    <xf numFmtId="165" fontId="0" fillId="0" borderId="9" xfId="1" applyNumberFormat="1" applyFont="1" applyBorder="1" applyAlignment="1">
      <alignment horizontal="left" wrapText="1"/>
    </xf>
    <xf numFmtId="165" fontId="0" fillId="0" borderId="11" xfId="1" applyNumberFormat="1" applyFont="1" applyBorder="1" applyAlignment="1">
      <alignment wrapText="1"/>
    </xf>
    <xf numFmtId="168" fontId="0" fillId="0" borderId="0" xfId="2" applyNumberFormat="1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/>
    </xf>
  </cellXfs>
  <cellStyles count="4">
    <cellStyle name="Comma" xfId="2" builtinId="3"/>
    <cellStyle name="Currency" xfId="1" builtinId="4"/>
    <cellStyle name="Normal" xfId="0" builtinId="0"/>
    <cellStyle name="Percent" xfId="3" builtinId="5"/>
  </cellStyles>
  <dxfs count="8">
    <dxf>
      <fill>
        <patternFill>
          <bgColor rgb="FFFFFFFF"/>
        </patternFill>
      </fill>
    </dxf>
    <dxf>
      <fill>
        <patternFill>
          <bgColor rgb="FFE6EBF0"/>
        </patternFill>
      </fill>
    </dxf>
    <dxf>
      <fill>
        <patternFill>
          <bgColor rgb="FFFFFFFF"/>
        </patternFill>
      </fill>
    </dxf>
    <dxf>
      <fill>
        <patternFill>
          <bgColor rgb="FFE6EBF0"/>
        </patternFill>
      </fill>
    </dxf>
    <dxf>
      <fill>
        <patternFill>
          <bgColor rgb="FFFFFFFF"/>
        </patternFill>
      </fill>
    </dxf>
    <dxf>
      <fill>
        <patternFill>
          <bgColor rgb="FFE6EBF0"/>
        </patternFill>
      </fill>
    </dxf>
    <dxf>
      <fill>
        <patternFill>
          <bgColor rgb="FFFFFFFF"/>
        </patternFill>
      </fill>
    </dxf>
    <dxf>
      <fill>
        <patternFill>
          <bgColor rgb="FFE6EBF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5"/>
  <sheetViews>
    <sheetView tabSelected="1" workbookViewId="0">
      <selection activeCell="J12" sqref="J12"/>
    </sheetView>
  </sheetViews>
  <sheetFormatPr defaultRowHeight="14.5" x14ac:dyDescent="0.35"/>
  <cols>
    <col min="1" max="1" width="8" customWidth="1"/>
    <col min="2" max="2" width="15" customWidth="1"/>
    <col min="3" max="3" width="12.54296875" customWidth="1"/>
    <col min="4" max="4" width="13.81640625" customWidth="1"/>
    <col min="5" max="5" width="13.26953125" customWidth="1"/>
    <col min="6" max="7" width="13.54296875" customWidth="1"/>
    <col min="8" max="8" width="12.81640625" bestFit="1" customWidth="1"/>
    <col min="9" max="9" width="12" customWidth="1"/>
    <col min="10" max="10" width="19" bestFit="1" customWidth="1"/>
    <col min="11" max="11" width="10.7265625" bestFit="1" customWidth="1"/>
    <col min="13" max="13" width="13.453125" bestFit="1" customWidth="1"/>
  </cols>
  <sheetData>
    <row r="1" spans="1:12" ht="18.5" x14ac:dyDescent="0.45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</row>
    <row r="2" spans="1:12" ht="18.5" x14ac:dyDescent="0.45">
      <c r="A2" s="74" t="s">
        <v>1</v>
      </c>
      <c r="B2" s="74"/>
      <c r="C2" s="74"/>
      <c r="D2" s="74"/>
      <c r="E2" s="74"/>
      <c r="F2" s="74"/>
      <c r="G2" s="74"/>
      <c r="H2" s="74"/>
      <c r="I2" s="74"/>
      <c r="J2" s="74"/>
    </row>
    <row r="3" spans="1:12" ht="18.5" x14ac:dyDescent="0.45">
      <c r="A3" s="1"/>
      <c r="B3" s="55" t="s">
        <v>32</v>
      </c>
      <c r="C3" s="2"/>
      <c r="D3" s="2"/>
      <c r="F3" s="54" t="s">
        <v>32</v>
      </c>
    </row>
    <row r="4" spans="1:12" ht="15" thickBot="1" x14ac:dyDescent="0.4"/>
    <row r="5" spans="1:12" ht="44" thickBot="1" x14ac:dyDescent="0.4">
      <c r="A5" s="60">
        <v>2020</v>
      </c>
      <c r="B5" s="33" t="s">
        <v>24</v>
      </c>
      <c r="C5" s="33" t="s">
        <v>2</v>
      </c>
      <c r="D5" s="34" t="s">
        <v>3</v>
      </c>
      <c r="E5" s="33" t="s">
        <v>4</v>
      </c>
      <c r="F5" s="33" t="s">
        <v>5</v>
      </c>
      <c r="G5" s="33"/>
      <c r="H5" s="33" t="s">
        <v>6</v>
      </c>
      <c r="I5" s="33" t="s">
        <v>7</v>
      </c>
      <c r="J5" s="35" t="s">
        <v>8</v>
      </c>
    </row>
    <row r="6" spans="1:12" x14ac:dyDescent="0.35">
      <c r="A6" s="67" t="s">
        <v>9</v>
      </c>
      <c r="B6" s="68">
        <v>4.1623059696020849E-2</v>
      </c>
      <c r="C6" s="69">
        <v>15</v>
      </c>
      <c r="D6" s="70">
        <v>2782296</v>
      </c>
      <c r="E6" s="70">
        <f t="shared" ref="E6:E17" si="0">+D6/C6</f>
        <v>185486.4</v>
      </c>
      <c r="F6" s="70">
        <v>175000</v>
      </c>
      <c r="G6" s="70"/>
      <c r="H6" s="70">
        <v>52500</v>
      </c>
      <c r="I6" s="71">
        <v>445000</v>
      </c>
      <c r="J6" s="72">
        <v>45947.077836544486</v>
      </c>
    </row>
    <row r="7" spans="1:12" x14ac:dyDescent="0.35">
      <c r="A7" s="7" t="s">
        <v>10</v>
      </c>
      <c r="B7" s="8">
        <v>4.1427764194331945E-2</v>
      </c>
      <c r="C7" s="9">
        <v>17</v>
      </c>
      <c r="D7" s="59">
        <v>2936172</v>
      </c>
      <c r="E7" s="59">
        <f t="shared" si="0"/>
        <v>172716</v>
      </c>
      <c r="F7" s="59">
        <v>90000</v>
      </c>
      <c r="G7" s="59"/>
      <c r="H7" s="59">
        <v>25000</v>
      </c>
      <c r="I7" s="59">
        <v>392500</v>
      </c>
      <c r="J7" s="12">
        <v>161614.76999999999</v>
      </c>
    </row>
    <row r="8" spans="1:12" x14ac:dyDescent="0.35">
      <c r="A8" s="7" t="s">
        <v>11</v>
      </c>
      <c r="B8" s="8">
        <v>4.1897999999999998E-2</v>
      </c>
      <c r="C8" s="9">
        <v>21</v>
      </c>
      <c r="D8" s="10">
        <v>3488668</v>
      </c>
      <c r="E8" s="10">
        <f t="shared" si="0"/>
        <v>166127.04761904763</v>
      </c>
      <c r="F8" s="59">
        <v>240000</v>
      </c>
      <c r="G8" s="10"/>
      <c r="H8" s="59">
        <v>47500</v>
      </c>
      <c r="I8" s="59">
        <v>0</v>
      </c>
      <c r="J8" s="12">
        <v>132452.54</v>
      </c>
      <c r="L8" t="s">
        <v>32</v>
      </c>
    </row>
    <row r="9" spans="1:12" x14ac:dyDescent="0.35">
      <c r="A9" s="7" t="s">
        <v>12</v>
      </c>
      <c r="B9" s="8">
        <v>3.7150000000000002E-2</v>
      </c>
      <c r="C9" s="9">
        <v>13</v>
      </c>
      <c r="D9" s="10">
        <v>2430999</v>
      </c>
      <c r="E9" s="10">
        <f t="shared" si="0"/>
        <v>186999.92307692306</v>
      </c>
      <c r="F9" s="59">
        <v>160000</v>
      </c>
      <c r="G9" s="10"/>
      <c r="H9" s="59">
        <v>22500</v>
      </c>
      <c r="I9" s="59">
        <v>198170</v>
      </c>
      <c r="J9" s="12">
        <v>110620.2</v>
      </c>
    </row>
    <row r="10" spans="1:12" x14ac:dyDescent="0.35">
      <c r="A10" s="7" t="s">
        <v>13</v>
      </c>
      <c r="B10" s="8">
        <v>3.3768711667405034E-2</v>
      </c>
      <c r="C10" s="9">
        <v>21</v>
      </c>
      <c r="D10" s="10">
        <v>3889151</v>
      </c>
      <c r="E10" s="10">
        <f t="shared" si="0"/>
        <v>185197.66666666666</v>
      </c>
      <c r="F10" s="59">
        <v>197500</v>
      </c>
      <c r="G10" s="26"/>
      <c r="H10" s="73">
        <v>85000</v>
      </c>
      <c r="I10" s="59">
        <v>0</v>
      </c>
      <c r="J10" s="12">
        <v>88910.13</v>
      </c>
    </row>
    <row r="11" spans="1:12" x14ac:dyDescent="0.35">
      <c r="A11" s="7" t="s">
        <v>14</v>
      </c>
      <c r="B11" s="8">
        <v>3.125E-2</v>
      </c>
      <c r="C11" s="9">
        <v>18</v>
      </c>
      <c r="D11" s="10">
        <v>3489926</v>
      </c>
      <c r="E11" s="10">
        <f t="shared" si="0"/>
        <v>193884.77777777778</v>
      </c>
      <c r="F11" s="59">
        <v>170000</v>
      </c>
      <c r="G11" s="10"/>
      <c r="H11" s="59">
        <v>32500</v>
      </c>
      <c r="I11" s="59"/>
      <c r="J11" s="12">
        <v>99222.75</v>
      </c>
      <c r="L11" t="s">
        <v>32</v>
      </c>
    </row>
    <row r="12" spans="1:12" x14ac:dyDescent="0.35">
      <c r="A12" s="7" t="s">
        <v>15</v>
      </c>
      <c r="B12" s="8">
        <v>3.125E-2</v>
      </c>
      <c r="C12" s="9">
        <v>23</v>
      </c>
      <c r="D12" s="10">
        <v>4929043</v>
      </c>
      <c r="E12" s="10">
        <f t="shared" si="0"/>
        <v>214306.21739130435</v>
      </c>
      <c r="F12" s="59">
        <v>160000</v>
      </c>
      <c r="G12" s="10"/>
      <c r="H12" s="59">
        <v>52500</v>
      </c>
      <c r="I12" s="59">
        <v>435330</v>
      </c>
      <c r="J12" s="12">
        <v>92019.95</v>
      </c>
    </row>
    <row r="13" spans="1:12" x14ac:dyDescent="0.35">
      <c r="A13" s="7" t="s">
        <v>16</v>
      </c>
      <c r="B13" s="8"/>
      <c r="C13" s="9"/>
      <c r="D13" s="10"/>
      <c r="E13" s="10" t="e">
        <f t="shared" si="0"/>
        <v>#DIV/0!</v>
      </c>
      <c r="F13" s="10"/>
      <c r="G13" s="10"/>
      <c r="H13" s="10"/>
      <c r="I13" s="11"/>
      <c r="J13" s="12"/>
    </row>
    <row r="14" spans="1:12" x14ac:dyDescent="0.35">
      <c r="A14" s="7" t="s">
        <v>17</v>
      </c>
      <c r="B14" s="8"/>
      <c r="C14" s="9"/>
      <c r="D14" s="10"/>
      <c r="E14" s="10" t="e">
        <f t="shared" si="0"/>
        <v>#DIV/0!</v>
      </c>
      <c r="F14" s="10"/>
      <c r="G14" s="10"/>
      <c r="H14" s="10"/>
      <c r="I14" s="11"/>
      <c r="J14" s="12"/>
    </row>
    <row r="15" spans="1:12" x14ac:dyDescent="0.35">
      <c r="A15" s="7" t="s">
        <v>23</v>
      </c>
      <c r="B15" s="8"/>
      <c r="C15" s="9"/>
      <c r="D15" s="10"/>
      <c r="E15" s="10" t="e">
        <f t="shared" si="0"/>
        <v>#DIV/0!</v>
      </c>
      <c r="F15" s="10"/>
      <c r="G15" s="10"/>
      <c r="H15" s="10"/>
      <c r="I15" s="11"/>
      <c r="J15" s="12"/>
    </row>
    <row r="16" spans="1:12" x14ac:dyDescent="0.35">
      <c r="A16" s="7" t="s">
        <v>18</v>
      </c>
      <c r="B16" s="8"/>
      <c r="C16" s="9"/>
      <c r="D16" s="10"/>
      <c r="E16" s="10" t="e">
        <f t="shared" si="0"/>
        <v>#DIV/0!</v>
      </c>
      <c r="F16" s="10"/>
      <c r="G16" s="10"/>
      <c r="H16" s="10"/>
      <c r="I16" s="11"/>
      <c r="J16" s="56"/>
    </row>
    <row r="17" spans="1:10" ht="15" thickBot="1" x14ac:dyDescent="0.4">
      <c r="A17" s="13" t="s">
        <v>19</v>
      </c>
      <c r="B17" s="14"/>
      <c r="C17" s="15"/>
      <c r="D17" s="16"/>
      <c r="E17" s="16" t="e">
        <f t="shared" si="0"/>
        <v>#DIV/0!</v>
      </c>
      <c r="F17" s="16"/>
      <c r="G17" s="16"/>
      <c r="H17" s="16"/>
      <c r="I17" s="17"/>
      <c r="J17" s="18"/>
    </row>
    <row r="18" spans="1:10" ht="29.5" thickBot="1" x14ac:dyDescent="0.4">
      <c r="A18" s="61" t="s">
        <v>34</v>
      </c>
      <c r="B18" s="62">
        <f>SUMPRODUCT(B6:B17,D6:D17)/D18</f>
        <v>3.6262494426122172E-2</v>
      </c>
      <c r="C18" s="63">
        <f>SUM(C6:C17)</f>
        <v>128</v>
      </c>
      <c r="D18" s="64">
        <f>SUM(D6:D17)</f>
        <v>23946255</v>
      </c>
      <c r="E18" s="64">
        <f>+D18/C18</f>
        <v>187080.1171875</v>
      </c>
      <c r="F18" s="64">
        <f>SUM(F6:F17)</f>
        <v>1192500</v>
      </c>
      <c r="G18" s="64"/>
      <c r="H18" s="64">
        <f>SUM(H6:H17)</f>
        <v>317500</v>
      </c>
      <c r="I18" s="65">
        <f>SUM(I6:I17)</f>
        <v>1471000</v>
      </c>
      <c r="J18" s="66">
        <f>SUM(J6:J17)</f>
        <v>730787.41783654445</v>
      </c>
    </row>
    <row r="20" spans="1:10" ht="15.5" x14ac:dyDescent="0.35">
      <c r="A20" s="75" t="s">
        <v>35</v>
      </c>
      <c r="B20" s="75"/>
      <c r="C20" s="75"/>
      <c r="D20" s="25">
        <f>+H18+I18+J18-F18</f>
        <v>1326787.4178365446</v>
      </c>
    </row>
    <row r="45" spans="4:4" x14ac:dyDescent="0.35">
      <c r="D45">
        <v>5</v>
      </c>
    </row>
  </sheetData>
  <mergeCells count="3">
    <mergeCell ref="A1:J1"/>
    <mergeCell ref="A2:J2"/>
    <mergeCell ref="A20:C20"/>
  </mergeCells>
  <pageMargins left="0.7" right="0.7" top="0.75" bottom="0.75" header="0.3" footer="0.3"/>
  <pageSetup scale="9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0"/>
  <sheetViews>
    <sheetView workbookViewId="0">
      <selection activeCell="D16" sqref="D16"/>
    </sheetView>
  </sheetViews>
  <sheetFormatPr defaultRowHeight="14.5" x14ac:dyDescent="0.35"/>
  <cols>
    <col min="1" max="1" width="8" customWidth="1"/>
    <col min="2" max="2" width="15" customWidth="1"/>
    <col min="3" max="3" width="12.54296875" customWidth="1"/>
    <col min="4" max="4" width="13.81640625" customWidth="1"/>
    <col min="5" max="5" width="13.26953125" customWidth="1"/>
    <col min="6" max="7" width="13.54296875" customWidth="1"/>
    <col min="8" max="8" width="12.81640625" bestFit="1" customWidth="1"/>
    <col min="9" max="9" width="12" customWidth="1"/>
    <col min="10" max="10" width="19" bestFit="1" customWidth="1"/>
    <col min="11" max="11" width="10.7265625" bestFit="1" customWidth="1"/>
    <col min="13" max="13" width="13.453125" bestFit="1" customWidth="1"/>
  </cols>
  <sheetData>
    <row r="1" spans="1:12" ht="18.5" x14ac:dyDescent="0.45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</row>
    <row r="2" spans="1:12" ht="18.5" x14ac:dyDescent="0.45">
      <c r="A2" s="74" t="s">
        <v>1</v>
      </c>
      <c r="B2" s="74"/>
      <c r="C2" s="74"/>
      <c r="D2" s="74"/>
      <c r="E2" s="74"/>
      <c r="F2" s="74"/>
      <c r="G2" s="74"/>
      <c r="H2" s="74"/>
      <c r="I2" s="74"/>
      <c r="J2" s="74"/>
    </row>
    <row r="3" spans="1:12" ht="18.5" x14ac:dyDescent="0.45">
      <c r="A3" s="1"/>
      <c r="B3" s="55" t="s">
        <v>32</v>
      </c>
      <c r="C3" s="2"/>
      <c r="D3" s="2"/>
      <c r="F3" s="54" t="s">
        <v>32</v>
      </c>
    </row>
    <row r="4" spans="1:12" ht="15" thickBot="1" x14ac:dyDescent="0.4"/>
    <row r="5" spans="1:12" ht="44" thickBot="1" x14ac:dyDescent="0.4">
      <c r="A5" s="3">
        <v>2019</v>
      </c>
      <c r="B5" s="4" t="s">
        <v>24</v>
      </c>
      <c r="C5" s="4" t="s">
        <v>2</v>
      </c>
      <c r="D5" s="5" t="s">
        <v>3</v>
      </c>
      <c r="E5" s="4" t="s">
        <v>4</v>
      </c>
      <c r="F5" s="4" t="s">
        <v>5</v>
      </c>
      <c r="G5" s="4"/>
      <c r="H5" s="4" t="s">
        <v>6</v>
      </c>
      <c r="I5" s="4" t="s">
        <v>7</v>
      </c>
      <c r="J5" s="6" t="s">
        <v>8</v>
      </c>
    </row>
    <row r="6" spans="1:12" x14ac:dyDescent="0.35">
      <c r="A6" s="7" t="s">
        <v>9</v>
      </c>
      <c r="B6" s="8">
        <v>5.2057562388672173E-2</v>
      </c>
      <c r="C6" s="9">
        <v>6</v>
      </c>
      <c r="D6" s="10">
        <v>942599</v>
      </c>
      <c r="E6" s="10">
        <f t="shared" ref="E6:E17" si="0">+D6/C6</f>
        <v>157099.83333333334</v>
      </c>
      <c r="F6" s="10">
        <v>37500</v>
      </c>
      <c r="G6" s="10"/>
      <c r="H6" s="10">
        <v>10000</v>
      </c>
      <c r="I6" s="11">
        <v>0</v>
      </c>
      <c r="J6" s="12">
        <v>55025.58</v>
      </c>
    </row>
    <row r="7" spans="1:12" x14ac:dyDescent="0.35">
      <c r="A7" s="7" t="s">
        <v>10</v>
      </c>
      <c r="B7" s="8">
        <v>5.1249999999999997E-2</v>
      </c>
      <c r="C7" s="9">
        <v>5</v>
      </c>
      <c r="D7" s="10">
        <v>779331</v>
      </c>
      <c r="E7" s="10">
        <f t="shared" si="0"/>
        <v>155866.20000000001</v>
      </c>
      <c r="F7" s="10">
        <v>60000</v>
      </c>
      <c r="G7" s="10"/>
      <c r="H7" s="10">
        <v>10000</v>
      </c>
      <c r="I7" s="11">
        <v>0</v>
      </c>
      <c r="J7" s="12">
        <v>68088.77</v>
      </c>
    </row>
    <row r="8" spans="1:12" x14ac:dyDescent="0.35">
      <c r="A8" s="7" t="s">
        <v>11</v>
      </c>
      <c r="B8" s="8">
        <v>5.1782000000000002E-2</v>
      </c>
      <c r="C8" s="9">
        <v>5</v>
      </c>
      <c r="D8" s="10">
        <v>775140</v>
      </c>
      <c r="E8" s="10">
        <f t="shared" si="0"/>
        <v>155028</v>
      </c>
      <c r="F8" s="10">
        <v>37500</v>
      </c>
      <c r="G8" s="10"/>
      <c r="H8" s="10">
        <v>15000</v>
      </c>
      <c r="I8" s="11">
        <v>0</v>
      </c>
      <c r="J8" s="12">
        <v>29971.01</v>
      </c>
      <c r="L8" t="s">
        <v>32</v>
      </c>
    </row>
    <row r="9" spans="1:12" x14ac:dyDescent="0.35">
      <c r="A9" s="7" t="s">
        <v>12</v>
      </c>
      <c r="B9" s="8">
        <v>5.1249999999999997E-2</v>
      </c>
      <c r="C9" s="9">
        <v>3</v>
      </c>
      <c r="D9" s="10">
        <v>404044</v>
      </c>
      <c r="E9" s="10">
        <f t="shared" si="0"/>
        <v>134681.33333333334</v>
      </c>
      <c r="F9" s="10">
        <v>22500</v>
      </c>
      <c r="G9" s="10"/>
      <c r="H9" s="10">
        <v>22360.400000000001</v>
      </c>
      <c r="I9" s="11">
        <v>0</v>
      </c>
      <c r="J9" s="12">
        <v>32008.17</v>
      </c>
    </row>
    <row r="10" spans="1:12" x14ac:dyDescent="0.35">
      <c r="A10" s="7" t="s">
        <v>13</v>
      </c>
      <c r="B10" s="8">
        <v>5.1249999999999997E-2</v>
      </c>
      <c r="C10" s="9">
        <v>2</v>
      </c>
      <c r="D10" s="10">
        <v>363186</v>
      </c>
      <c r="E10" s="10">
        <f t="shared" si="0"/>
        <v>181593</v>
      </c>
      <c r="F10" s="26">
        <v>30000</v>
      </c>
      <c r="G10" s="26"/>
      <c r="H10" s="26">
        <v>5000</v>
      </c>
      <c r="I10" s="27">
        <v>0</v>
      </c>
      <c r="J10" s="12">
        <v>38016.959999999999</v>
      </c>
    </row>
    <row r="11" spans="1:12" x14ac:dyDescent="0.35">
      <c r="A11" s="7" t="s">
        <v>14</v>
      </c>
      <c r="B11" s="8">
        <v>5.2634E-2</v>
      </c>
      <c r="C11" s="9">
        <v>6</v>
      </c>
      <c r="D11" s="10">
        <v>850511</v>
      </c>
      <c r="E11" s="10">
        <f t="shared" si="0"/>
        <v>141751.83333333334</v>
      </c>
      <c r="F11" s="10">
        <v>32500</v>
      </c>
      <c r="G11" s="10"/>
      <c r="H11" s="10">
        <v>43000</v>
      </c>
      <c r="I11" s="11">
        <v>377500</v>
      </c>
      <c r="J11" s="12">
        <v>14850.8</v>
      </c>
      <c r="L11" t="s">
        <v>32</v>
      </c>
    </row>
    <row r="12" spans="1:12" x14ac:dyDescent="0.35">
      <c r="A12" s="7" t="s">
        <v>15</v>
      </c>
      <c r="B12" s="8">
        <v>5.0138000000000002E-2</v>
      </c>
      <c r="C12" s="9">
        <v>7</v>
      </c>
      <c r="D12" s="10">
        <v>1094754</v>
      </c>
      <c r="E12" s="10">
        <f t="shared" si="0"/>
        <v>156393.42857142858</v>
      </c>
      <c r="F12" s="10">
        <v>37500</v>
      </c>
      <c r="G12" s="10"/>
      <c r="H12" s="10">
        <v>45000</v>
      </c>
      <c r="I12" s="11">
        <v>0</v>
      </c>
      <c r="J12" s="12">
        <v>23515.14</v>
      </c>
    </row>
    <row r="13" spans="1:12" x14ac:dyDescent="0.35">
      <c r="A13" s="7" t="s">
        <v>16</v>
      </c>
      <c r="B13" s="8">
        <v>4.2153000000000003E-2</v>
      </c>
      <c r="C13" s="9">
        <v>21</v>
      </c>
      <c r="D13" s="10">
        <v>3904078</v>
      </c>
      <c r="E13" s="10">
        <f t="shared" si="0"/>
        <v>185908.47619047618</v>
      </c>
      <c r="F13" s="10">
        <v>155000</v>
      </c>
      <c r="G13" s="10"/>
      <c r="H13" s="10">
        <v>27500</v>
      </c>
      <c r="I13" s="11">
        <v>0</v>
      </c>
      <c r="J13" s="12">
        <v>-6023.44</v>
      </c>
    </row>
    <row r="14" spans="1:12" x14ac:dyDescent="0.35">
      <c r="A14" s="7" t="s">
        <v>17</v>
      </c>
      <c r="B14" s="8">
        <v>4.1648323754447818E-2</v>
      </c>
      <c r="C14" s="9">
        <v>19</v>
      </c>
      <c r="D14" s="10">
        <v>3226019</v>
      </c>
      <c r="E14" s="10">
        <f t="shared" si="0"/>
        <v>169790.47368421053</v>
      </c>
      <c r="F14" s="10">
        <v>360000</v>
      </c>
      <c r="G14" s="10"/>
      <c r="H14" s="10">
        <v>32600</v>
      </c>
      <c r="I14" s="11">
        <v>0</v>
      </c>
      <c r="J14" s="12">
        <v>50563.41</v>
      </c>
    </row>
    <row r="15" spans="1:12" x14ac:dyDescent="0.35">
      <c r="A15" s="7" t="s">
        <v>23</v>
      </c>
      <c r="B15" s="8">
        <v>4.2743235361172811E-2</v>
      </c>
      <c r="C15" s="9">
        <v>18</v>
      </c>
      <c r="D15" s="10">
        <v>3307198</v>
      </c>
      <c r="E15" s="10">
        <f t="shared" si="0"/>
        <v>183733.22222222222</v>
      </c>
      <c r="F15" s="10">
        <v>218500</v>
      </c>
      <c r="G15" s="10"/>
      <c r="H15" s="10">
        <v>32600</v>
      </c>
      <c r="I15" s="11">
        <v>0</v>
      </c>
      <c r="J15" s="12">
        <v>31502.03</v>
      </c>
    </row>
    <row r="16" spans="1:12" x14ac:dyDescent="0.35">
      <c r="A16" s="7" t="s">
        <v>18</v>
      </c>
      <c r="B16" s="8">
        <v>4.3650000000000001E-2</v>
      </c>
      <c r="C16" s="9">
        <v>26</v>
      </c>
      <c r="D16" s="10">
        <v>4578889</v>
      </c>
      <c r="E16" s="10">
        <f t="shared" si="0"/>
        <v>176111.11538461538</v>
      </c>
      <c r="F16" s="10">
        <v>215000</v>
      </c>
      <c r="G16" s="10"/>
      <c r="H16" s="10">
        <v>40000</v>
      </c>
      <c r="I16" s="11">
        <v>0</v>
      </c>
      <c r="J16" s="56">
        <v>42851.4</v>
      </c>
    </row>
    <row r="17" spans="1:10" ht="15" thickBot="1" x14ac:dyDescent="0.4">
      <c r="A17" s="13" t="s">
        <v>19</v>
      </c>
      <c r="B17" s="14">
        <v>4.1510734366351505E-2</v>
      </c>
      <c r="C17" s="15">
        <v>15</v>
      </c>
      <c r="D17" s="16">
        <v>2839994</v>
      </c>
      <c r="E17" s="16">
        <f t="shared" si="0"/>
        <v>189332.93333333332</v>
      </c>
      <c r="F17" s="16">
        <v>402500</v>
      </c>
      <c r="G17" s="16"/>
      <c r="H17" s="16">
        <v>6500</v>
      </c>
      <c r="I17" s="17">
        <v>0</v>
      </c>
      <c r="J17" s="18">
        <v>110895.19</v>
      </c>
    </row>
    <row r="18" spans="1:10" ht="29.5" thickBot="1" x14ac:dyDescent="0.4">
      <c r="A18" s="19" t="s">
        <v>33</v>
      </c>
      <c r="B18" s="57">
        <f>SUMPRODUCT(B6:B17,D6:D17)/D18</f>
        <v>4.4488898388230204E-2</v>
      </c>
      <c r="C18" s="21">
        <f>SUM(C6:C17)</f>
        <v>133</v>
      </c>
      <c r="D18" s="22">
        <f>SUM(D6:D17)</f>
        <v>23065743</v>
      </c>
      <c r="E18" s="22">
        <f>+D18/C18</f>
        <v>173426.63909774437</v>
      </c>
      <c r="F18" s="22">
        <f>SUM(F6:F17)</f>
        <v>1608500</v>
      </c>
      <c r="G18" s="22"/>
      <c r="H18" s="22">
        <f>SUM(H6:H17)</f>
        <v>289560.40000000002</v>
      </c>
      <c r="I18" s="23">
        <f>SUM(I6:I17)</f>
        <v>377500</v>
      </c>
      <c r="J18" s="24">
        <f>SUM(J6:J17)</f>
        <v>491265.02000000008</v>
      </c>
    </row>
    <row r="20" spans="1:10" ht="15.5" x14ac:dyDescent="0.35">
      <c r="A20" s="75" t="s">
        <v>31</v>
      </c>
      <c r="B20" s="75"/>
      <c r="C20" s="75"/>
      <c r="D20" s="25">
        <f>+H18+I18+J18-F18</f>
        <v>-450174.57999999984</v>
      </c>
    </row>
  </sheetData>
  <mergeCells count="3">
    <mergeCell ref="A1:J1"/>
    <mergeCell ref="A2:J2"/>
    <mergeCell ref="A20:C20"/>
  </mergeCells>
  <pageMargins left="0.7" right="0.7" top="0.75" bottom="0.75" header="0.3" footer="0.3"/>
  <pageSetup scale="9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workbookViewId="0">
      <selection activeCell="E24" sqref="E24:I24"/>
    </sheetView>
  </sheetViews>
  <sheetFormatPr defaultRowHeight="14.5" x14ac:dyDescent="0.35"/>
  <cols>
    <col min="1" max="1" width="8" customWidth="1"/>
    <col min="2" max="2" width="15" customWidth="1"/>
    <col min="3" max="3" width="12.54296875" customWidth="1"/>
    <col min="4" max="4" width="13.81640625" customWidth="1"/>
    <col min="5" max="5" width="13.26953125" customWidth="1"/>
    <col min="6" max="7" width="13.54296875" customWidth="1"/>
    <col min="8" max="8" width="12.81640625" bestFit="1" customWidth="1"/>
    <col min="9" max="9" width="12" customWidth="1"/>
    <col min="10" max="10" width="19" bestFit="1" customWidth="1"/>
    <col min="11" max="11" width="10.7265625" bestFit="1" customWidth="1"/>
    <col min="13" max="13" width="13.453125" bestFit="1" customWidth="1"/>
  </cols>
  <sheetData>
    <row r="1" spans="1:13" ht="18.5" x14ac:dyDescent="0.45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</row>
    <row r="2" spans="1:13" ht="18.5" x14ac:dyDescent="0.45">
      <c r="A2" s="74" t="s">
        <v>1</v>
      </c>
      <c r="B2" s="74"/>
      <c r="C2" s="74"/>
      <c r="D2" s="74"/>
      <c r="E2" s="74"/>
      <c r="F2" s="74"/>
      <c r="G2" s="74"/>
      <c r="H2" s="74"/>
      <c r="I2" s="74"/>
      <c r="J2" s="74"/>
    </row>
    <row r="3" spans="1:13" ht="18.5" x14ac:dyDescent="0.45">
      <c r="A3" s="1"/>
      <c r="B3" s="2"/>
      <c r="C3" s="2"/>
      <c r="D3" s="2"/>
    </row>
    <row r="4" spans="1:13" ht="15" thickBot="1" x14ac:dyDescent="0.4"/>
    <row r="5" spans="1:13" ht="44" thickBot="1" x14ac:dyDescent="0.4">
      <c r="A5" s="3">
        <v>2018</v>
      </c>
      <c r="B5" s="4" t="s">
        <v>24</v>
      </c>
      <c r="C5" s="4" t="s">
        <v>2</v>
      </c>
      <c r="D5" s="5" t="s">
        <v>3</v>
      </c>
      <c r="E5" s="4" t="s">
        <v>4</v>
      </c>
      <c r="F5" s="4" t="s">
        <v>5</v>
      </c>
      <c r="G5" s="4"/>
      <c r="H5" s="4" t="s">
        <v>6</v>
      </c>
      <c r="I5" s="4" t="s">
        <v>7</v>
      </c>
      <c r="J5" s="6" t="s">
        <v>8</v>
      </c>
    </row>
    <row r="6" spans="1:13" x14ac:dyDescent="0.35">
      <c r="A6" s="7" t="s">
        <v>9</v>
      </c>
      <c r="B6" s="8">
        <v>4.4499999999999998E-2</v>
      </c>
      <c r="C6" s="9">
        <v>16</v>
      </c>
      <c r="D6" s="10">
        <v>2627307</v>
      </c>
      <c r="E6" s="10">
        <f t="shared" ref="E6:E17" si="0">+D6/C6</f>
        <v>164206.6875</v>
      </c>
      <c r="F6" s="10">
        <v>180000</v>
      </c>
      <c r="G6" s="10"/>
      <c r="H6" s="10">
        <v>20000</v>
      </c>
      <c r="I6" s="11">
        <v>0</v>
      </c>
      <c r="J6" s="12">
        <v>16960.38</v>
      </c>
      <c r="M6" s="38"/>
    </row>
    <row r="7" spans="1:13" x14ac:dyDescent="0.35">
      <c r="A7" s="7" t="s">
        <v>10</v>
      </c>
      <c r="B7" s="8">
        <v>4.811E-2</v>
      </c>
      <c r="C7" s="9">
        <v>34</v>
      </c>
      <c r="D7" s="10">
        <v>5609676</v>
      </c>
      <c r="E7" s="10">
        <f t="shared" si="0"/>
        <v>164990.4705882353</v>
      </c>
      <c r="F7" s="10">
        <v>155000</v>
      </c>
      <c r="G7" s="10"/>
      <c r="H7" s="10">
        <v>45000</v>
      </c>
      <c r="I7" s="11"/>
      <c r="J7" s="12">
        <v>63084</v>
      </c>
      <c r="M7" s="39"/>
    </row>
    <row r="8" spans="1:13" x14ac:dyDescent="0.35">
      <c r="A8" s="7" t="s">
        <v>11</v>
      </c>
      <c r="B8" s="8">
        <v>5.008E-2</v>
      </c>
      <c r="C8" s="9">
        <v>45</v>
      </c>
      <c r="D8" s="10">
        <v>7070283</v>
      </c>
      <c r="E8" s="10">
        <f t="shared" si="0"/>
        <v>157117.4</v>
      </c>
      <c r="F8" s="10">
        <v>170000</v>
      </c>
      <c r="G8" s="10"/>
      <c r="H8" s="10">
        <v>25000</v>
      </c>
      <c r="I8" s="11">
        <v>337500</v>
      </c>
      <c r="J8" s="12">
        <v>30489.03</v>
      </c>
      <c r="M8" s="40"/>
    </row>
    <row r="9" spans="1:13" x14ac:dyDescent="0.35">
      <c r="A9" s="7" t="s">
        <v>12</v>
      </c>
      <c r="B9" s="8">
        <v>4.9842999999999998E-2</v>
      </c>
      <c r="C9" s="9">
        <v>42</v>
      </c>
      <c r="D9" s="10">
        <v>6432964</v>
      </c>
      <c r="E9" s="10">
        <f t="shared" si="0"/>
        <v>153165.80952380953</v>
      </c>
      <c r="F9" s="10">
        <v>90000</v>
      </c>
      <c r="G9" s="10"/>
      <c r="H9" s="10">
        <v>20000</v>
      </c>
      <c r="I9" s="11">
        <v>0</v>
      </c>
      <c r="J9" s="12">
        <v>88432.01</v>
      </c>
      <c r="M9" s="40"/>
    </row>
    <row r="10" spans="1:13" x14ac:dyDescent="0.35">
      <c r="A10" s="7" t="s">
        <v>13</v>
      </c>
      <c r="B10" s="8">
        <v>5.0895811239055989E-2</v>
      </c>
      <c r="C10" s="9">
        <v>25</v>
      </c>
      <c r="D10" s="10">
        <v>4298813</v>
      </c>
      <c r="E10" s="10">
        <f t="shared" si="0"/>
        <v>171952.52</v>
      </c>
      <c r="F10" s="26">
        <v>190000</v>
      </c>
      <c r="G10" s="26"/>
      <c r="H10" s="26">
        <v>25000</v>
      </c>
      <c r="I10" s="27"/>
      <c r="J10" s="12">
        <v>108087.59</v>
      </c>
      <c r="M10" s="40"/>
    </row>
    <row r="11" spans="1:13" x14ac:dyDescent="0.35">
      <c r="A11" s="7" t="s">
        <v>14</v>
      </c>
      <c r="B11" s="8">
        <v>5.0770999999999997E-2</v>
      </c>
      <c r="C11" s="9">
        <v>32</v>
      </c>
      <c r="D11" s="10">
        <v>5421586</v>
      </c>
      <c r="E11" s="10">
        <f t="shared" si="0"/>
        <v>169424.5625</v>
      </c>
      <c r="F11" s="10">
        <v>240000</v>
      </c>
      <c r="G11" s="10"/>
      <c r="H11" s="10">
        <v>37500</v>
      </c>
      <c r="I11" s="11"/>
      <c r="J11" s="12">
        <v>123366.69</v>
      </c>
      <c r="M11" s="40"/>
    </row>
    <row r="12" spans="1:13" x14ac:dyDescent="0.35">
      <c r="A12" s="7" t="s">
        <v>15</v>
      </c>
      <c r="B12" s="8">
        <v>5.0208000000000003E-2</v>
      </c>
      <c r="C12" s="9">
        <v>12</v>
      </c>
      <c r="D12" s="10">
        <v>1861687</v>
      </c>
      <c r="E12" s="10">
        <f t="shared" si="0"/>
        <v>155140.58333333334</v>
      </c>
      <c r="F12" s="10">
        <v>172500</v>
      </c>
      <c r="G12" s="10"/>
      <c r="H12" s="10">
        <v>24000</v>
      </c>
      <c r="I12" s="11">
        <v>0</v>
      </c>
      <c r="J12" s="12">
        <v>48437.75</v>
      </c>
      <c r="L12" s="26"/>
      <c r="M12" s="40"/>
    </row>
    <row r="13" spans="1:13" x14ac:dyDescent="0.35">
      <c r="A13" s="7" t="s">
        <v>16</v>
      </c>
      <c r="B13" s="8">
        <v>5.126E-2</v>
      </c>
      <c r="C13" s="9">
        <v>14</v>
      </c>
      <c r="D13" s="10">
        <v>2347360</v>
      </c>
      <c r="E13" s="10">
        <f t="shared" si="0"/>
        <v>167668.57142857142</v>
      </c>
      <c r="F13" s="10">
        <v>120000</v>
      </c>
      <c r="G13" s="10"/>
      <c r="H13" s="10">
        <v>30000</v>
      </c>
      <c r="I13" s="11">
        <v>0</v>
      </c>
      <c r="J13" s="12">
        <v>154425.92000000001</v>
      </c>
      <c r="M13" s="40"/>
    </row>
    <row r="14" spans="1:13" x14ac:dyDescent="0.35">
      <c r="A14" s="7" t="s">
        <v>17</v>
      </c>
      <c r="B14" s="8">
        <v>5.1055333989935101E-2</v>
      </c>
      <c r="C14" s="9">
        <v>12</v>
      </c>
      <c r="D14" s="10">
        <v>1852975</v>
      </c>
      <c r="E14" s="10">
        <f t="shared" si="0"/>
        <v>154414.58333333334</v>
      </c>
      <c r="F14" s="10">
        <v>105000</v>
      </c>
      <c r="G14" s="10"/>
      <c r="H14" s="10">
        <v>22945</v>
      </c>
      <c r="I14" s="11">
        <v>0</v>
      </c>
      <c r="J14" s="12">
        <v>28535.599961301079</v>
      </c>
      <c r="M14" s="40"/>
    </row>
    <row r="15" spans="1:13" x14ac:dyDescent="0.35">
      <c r="A15" s="7" t="s">
        <v>23</v>
      </c>
      <c r="B15" s="8">
        <v>5.2510000000000001E-2</v>
      </c>
      <c r="C15" s="9">
        <v>16</v>
      </c>
      <c r="D15" s="10">
        <v>2700687</v>
      </c>
      <c r="E15" s="10">
        <f t="shared" si="0"/>
        <v>168792.9375</v>
      </c>
      <c r="F15" s="10">
        <v>105000</v>
      </c>
      <c r="G15" s="10"/>
      <c r="H15" s="10">
        <v>19987</v>
      </c>
      <c r="I15" s="11">
        <v>500000</v>
      </c>
      <c r="J15" s="12">
        <v>111022.30405029902</v>
      </c>
      <c r="M15" s="40"/>
    </row>
    <row r="16" spans="1:13" x14ac:dyDescent="0.35">
      <c r="A16" s="7" t="s">
        <v>18</v>
      </c>
      <c r="B16" s="8">
        <v>5.1806999999999999E-2</v>
      </c>
      <c r="C16" s="9">
        <v>8</v>
      </c>
      <c r="D16" s="10">
        <v>1454207</v>
      </c>
      <c r="E16" s="10">
        <f t="shared" si="0"/>
        <v>181775.875</v>
      </c>
      <c r="F16" s="10">
        <v>67500</v>
      </c>
      <c r="G16" s="10"/>
      <c r="H16" s="10">
        <v>5000</v>
      </c>
      <c r="I16" s="11">
        <v>0</v>
      </c>
      <c r="J16" s="12">
        <v>29825.4</v>
      </c>
    </row>
    <row r="17" spans="1:13" ht="15" thickBot="1" x14ac:dyDescent="0.4">
      <c r="A17" s="13" t="s">
        <v>19</v>
      </c>
      <c r="B17" s="14">
        <v>5.2025000000000002E-2</v>
      </c>
      <c r="C17" s="15">
        <v>7</v>
      </c>
      <c r="D17" s="16">
        <v>1076471</v>
      </c>
      <c r="E17" s="16">
        <f t="shared" si="0"/>
        <v>153781.57142857142</v>
      </c>
      <c r="F17" s="16">
        <v>75000</v>
      </c>
      <c r="G17" s="16"/>
      <c r="H17" s="16">
        <v>20000</v>
      </c>
      <c r="I17" s="17"/>
      <c r="J17" s="18">
        <v>4210.72</v>
      </c>
      <c r="M17" s="38"/>
    </row>
    <row r="18" spans="1:13" ht="29.5" thickBot="1" x14ac:dyDescent="0.4">
      <c r="A18" s="19" t="s">
        <v>25</v>
      </c>
      <c r="B18" s="20"/>
      <c r="C18" s="21">
        <f>SUM(C6:C17)</f>
        <v>263</v>
      </c>
      <c r="D18" s="22">
        <f>SUM(D6:D17)</f>
        <v>42754016</v>
      </c>
      <c r="E18" s="22">
        <f>+D18/C18</f>
        <v>162562.79847908745</v>
      </c>
      <c r="F18" s="22">
        <f>SUM(F6:F17)</f>
        <v>1670000</v>
      </c>
      <c r="G18" s="22"/>
      <c r="H18" s="22">
        <f>SUM(H6:H17)</f>
        <v>294432</v>
      </c>
      <c r="I18" s="23">
        <f>SUM(I6:I17)</f>
        <v>837500</v>
      </c>
      <c r="J18" s="24">
        <f>SUM(J6:J17)</f>
        <v>806877.39401160006</v>
      </c>
    </row>
    <row r="20" spans="1:13" ht="15.5" x14ac:dyDescent="0.35">
      <c r="A20" s="75" t="s">
        <v>26</v>
      </c>
      <c r="B20" s="75"/>
      <c r="C20" s="75"/>
      <c r="D20" s="25">
        <f>+H18+I18+J18-F18</f>
        <v>268809.39401159994</v>
      </c>
    </row>
    <row r="23" spans="1:13" x14ac:dyDescent="0.35">
      <c r="C23" s="54" t="s">
        <v>32</v>
      </c>
    </row>
  </sheetData>
  <mergeCells count="3">
    <mergeCell ref="A1:J1"/>
    <mergeCell ref="A2:J2"/>
    <mergeCell ref="A20:C20"/>
  </mergeCells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>
      <selection activeCell="D35" sqref="D34:D35"/>
    </sheetView>
  </sheetViews>
  <sheetFormatPr defaultRowHeight="14.5" x14ac:dyDescent="0.35"/>
  <cols>
    <col min="1" max="1" width="8" customWidth="1"/>
    <col min="2" max="2" width="10.453125" customWidth="1"/>
    <col min="3" max="3" width="12.54296875" customWidth="1"/>
    <col min="4" max="4" width="13.81640625" customWidth="1"/>
    <col min="5" max="5" width="13.26953125" customWidth="1"/>
    <col min="6" max="6" width="13.54296875" customWidth="1"/>
    <col min="7" max="7" width="12.81640625" bestFit="1" customWidth="1"/>
    <col min="8" max="8" width="12" customWidth="1"/>
    <col min="9" max="9" width="19" bestFit="1" customWidth="1"/>
  </cols>
  <sheetData>
    <row r="1" spans="1:9" ht="18.5" x14ac:dyDescent="0.45">
      <c r="A1" s="74" t="s">
        <v>0</v>
      </c>
      <c r="B1" s="74"/>
      <c r="C1" s="74"/>
      <c r="D1" s="74"/>
      <c r="E1" s="74"/>
      <c r="F1" s="74"/>
      <c r="G1" s="74"/>
      <c r="H1" s="74"/>
      <c r="I1" s="74"/>
    </row>
    <row r="2" spans="1:9" ht="18.5" x14ac:dyDescent="0.45">
      <c r="A2" s="74" t="s">
        <v>1</v>
      </c>
      <c r="B2" s="74"/>
      <c r="C2" s="74"/>
      <c r="D2" s="74"/>
      <c r="E2" s="74"/>
      <c r="F2" s="74"/>
      <c r="G2" s="74"/>
      <c r="H2" s="74"/>
      <c r="I2" s="74"/>
    </row>
    <row r="3" spans="1:9" ht="19" thickBot="1" x14ac:dyDescent="0.5">
      <c r="A3" s="1"/>
      <c r="B3" s="2"/>
      <c r="C3" s="2"/>
      <c r="D3" s="2"/>
    </row>
    <row r="4" spans="1:9" ht="44" thickBot="1" x14ac:dyDescent="0.4">
      <c r="A4" s="3">
        <v>2017</v>
      </c>
      <c r="B4" s="4" t="s">
        <v>22</v>
      </c>
      <c r="C4" s="4" t="s">
        <v>2</v>
      </c>
      <c r="D4" s="5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6" t="s">
        <v>8</v>
      </c>
    </row>
    <row r="5" spans="1:9" x14ac:dyDescent="0.35">
      <c r="A5" s="7" t="s">
        <v>9</v>
      </c>
      <c r="B5" s="8">
        <v>3.875E-2</v>
      </c>
      <c r="C5" s="9">
        <v>6</v>
      </c>
      <c r="D5" s="10">
        <v>1105133</v>
      </c>
      <c r="E5" s="10">
        <f>+D5/C5</f>
        <v>184188.83333333334</v>
      </c>
      <c r="F5" s="10">
        <v>105000</v>
      </c>
      <c r="G5" s="10">
        <v>25000</v>
      </c>
      <c r="H5" s="11">
        <v>330500</v>
      </c>
      <c r="I5" s="12">
        <v>36219.730937499997</v>
      </c>
    </row>
    <row r="6" spans="1:9" x14ac:dyDescent="0.35">
      <c r="A6" s="7" t="s">
        <v>10</v>
      </c>
      <c r="B6" s="8">
        <v>3.875E-2</v>
      </c>
      <c r="C6" s="9">
        <v>7</v>
      </c>
      <c r="D6" s="10">
        <v>1163588</v>
      </c>
      <c r="E6" s="10">
        <f t="shared" ref="E6:E16" si="0">+D6/C6</f>
        <v>166226.85714285713</v>
      </c>
      <c r="F6" s="10">
        <v>75000</v>
      </c>
      <c r="G6" s="10">
        <v>20000</v>
      </c>
      <c r="H6" s="11"/>
      <c r="I6" s="12">
        <v>31803.714173833097</v>
      </c>
    </row>
    <row r="7" spans="1:9" x14ac:dyDescent="0.35">
      <c r="A7" s="7" t="s">
        <v>11</v>
      </c>
      <c r="B7" s="8">
        <v>3.875E-2</v>
      </c>
      <c r="C7" s="9">
        <v>9</v>
      </c>
      <c r="D7" s="10">
        <v>1451470</v>
      </c>
      <c r="E7" s="10">
        <f t="shared" si="0"/>
        <v>161274.44444444444</v>
      </c>
      <c r="F7" s="10">
        <v>150000</v>
      </c>
      <c r="G7" s="10">
        <v>55000</v>
      </c>
      <c r="H7" s="11">
        <v>337500</v>
      </c>
      <c r="I7" s="12">
        <v>29849.046601851762</v>
      </c>
    </row>
    <row r="8" spans="1:9" x14ac:dyDescent="0.35">
      <c r="A8" s="7" t="s">
        <v>12</v>
      </c>
      <c r="B8" s="8">
        <v>3.875E-2</v>
      </c>
      <c r="C8" s="9">
        <v>13</v>
      </c>
      <c r="D8" s="10">
        <v>2347325</v>
      </c>
      <c r="E8" s="10">
        <f t="shared" si="0"/>
        <v>180563.46153846153</v>
      </c>
      <c r="F8" s="10">
        <v>165000</v>
      </c>
      <c r="G8" s="10">
        <v>50000</v>
      </c>
      <c r="H8" s="11"/>
      <c r="I8" s="12">
        <v>29047.315609266891</v>
      </c>
    </row>
    <row r="9" spans="1:9" x14ac:dyDescent="0.35">
      <c r="A9" s="7" t="s">
        <v>13</v>
      </c>
      <c r="B9" s="8">
        <v>3.875E-2</v>
      </c>
      <c r="C9" s="9">
        <v>11</v>
      </c>
      <c r="D9" s="10">
        <v>1808083</v>
      </c>
      <c r="E9" s="10">
        <f t="shared" si="0"/>
        <v>164371.18181818182</v>
      </c>
      <c r="F9" s="10">
        <v>150000</v>
      </c>
      <c r="G9" s="10">
        <v>20000</v>
      </c>
      <c r="H9" s="11">
        <v>132500</v>
      </c>
      <c r="I9" s="12">
        <v>23856.764261949727</v>
      </c>
    </row>
    <row r="10" spans="1:9" x14ac:dyDescent="0.35">
      <c r="A10" s="7" t="s">
        <v>14</v>
      </c>
      <c r="B10" s="8">
        <v>3.875E-2</v>
      </c>
      <c r="C10" s="9">
        <v>12</v>
      </c>
      <c r="D10" s="10">
        <v>2168409</v>
      </c>
      <c r="E10" s="10">
        <f t="shared" si="0"/>
        <v>180700.75</v>
      </c>
      <c r="F10" s="10">
        <v>135000</v>
      </c>
      <c r="G10" s="10">
        <v>31676</v>
      </c>
      <c r="H10" s="11"/>
      <c r="I10" s="12">
        <v>25924.174133113935</v>
      </c>
    </row>
    <row r="11" spans="1:9" x14ac:dyDescent="0.35">
      <c r="A11" s="7" t="s">
        <v>15</v>
      </c>
      <c r="B11" s="8">
        <v>3.875E-2</v>
      </c>
      <c r="C11" s="9">
        <v>12</v>
      </c>
      <c r="D11" s="10">
        <v>2098415</v>
      </c>
      <c r="E11" s="10">
        <f t="shared" si="0"/>
        <v>174867.91666666666</v>
      </c>
      <c r="F11" s="10">
        <v>225000</v>
      </c>
      <c r="G11" s="10">
        <v>16500</v>
      </c>
      <c r="H11" s="11"/>
      <c r="I11" s="12">
        <v>25997.461327718804</v>
      </c>
    </row>
    <row r="12" spans="1:9" x14ac:dyDescent="0.35">
      <c r="A12" s="7" t="s">
        <v>16</v>
      </c>
      <c r="B12" s="8">
        <v>0.04</v>
      </c>
      <c r="C12" s="9">
        <v>8</v>
      </c>
      <c r="D12" s="10">
        <v>1340121</v>
      </c>
      <c r="E12" s="10">
        <f t="shared" si="0"/>
        <v>167515.125</v>
      </c>
      <c r="F12" s="10">
        <v>180000</v>
      </c>
      <c r="G12" s="10">
        <v>60000</v>
      </c>
      <c r="H12" s="11"/>
      <c r="I12" s="12">
        <v>49313.438169333429</v>
      </c>
    </row>
    <row r="13" spans="1:9" x14ac:dyDescent="0.35">
      <c r="A13" s="7" t="s">
        <v>17</v>
      </c>
      <c r="B13" s="8">
        <v>0.04</v>
      </c>
      <c r="C13" s="9">
        <v>6</v>
      </c>
      <c r="D13" s="10">
        <v>1016609</v>
      </c>
      <c r="E13" s="10">
        <f t="shared" si="0"/>
        <v>169434.83333333334</v>
      </c>
      <c r="F13" s="10">
        <v>30000</v>
      </c>
      <c r="G13" s="10">
        <v>20000</v>
      </c>
      <c r="H13" s="11">
        <v>662500</v>
      </c>
      <c r="I13" s="12">
        <v>41493.54</v>
      </c>
    </row>
    <row r="14" spans="1:9" x14ac:dyDescent="0.35">
      <c r="A14" s="7" t="s">
        <v>23</v>
      </c>
      <c r="B14" s="8">
        <v>0.04</v>
      </c>
      <c r="C14" s="9">
        <v>8</v>
      </c>
      <c r="D14" s="10">
        <v>1463688</v>
      </c>
      <c r="E14" s="10">
        <f t="shared" si="0"/>
        <v>182961</v>
      </c>
      <c r="F14" s="10">
        <v>135000</v>
      </c>
      <c r="G14" s="10">
        <v>25000</v>
      </c>
      <c r="H14" s="11">
        <v>0</v>
      </c>
      <c r="I14" s="12">
        <v>-22818.36</v>
      </c>
    </row>
    <row r="15" spans="1:9" x14ac:dyDescent="0.35">
      <c r="A15" s="7" t="s">
        <v>18</v>
      </c>
      <c r="B15" s="8">
        <v>0.04</v>
      </c>
      <c r="C15" s="9">
        <v>11</v>
      </c>
      <c r="D15" s="10">
        <v>2045717</v>
      </c>
      <c r="E15" s="10">
        <f t="shared" si="0"/>
        <v>185974.27272727274</v>
      </c>
      <c r="F15" s="10">
        <v>90000</v>
      </c>
      <c r="G15" s="10">
        <v>10000</v>
      </c>
      <c r="H15" s="11">
        <v>0</v>
      </c>
      <c r="I15" s="12">
        <v>70052.23</v>
      </c>
    </row>
    <row r="16" spans="1:9" ht="15" thickBot="1" x14ac:dyDescent="0.4">
      <c r="A16" s="13" t="s">
        <v>19</v>
      </c>
      <c r="B16" s="14">
        <v>0.04</v>
      </c>
      <c r="C16" s="15">
        <v>15</v>
      </c>
      <c r="D16" s="16">
        <v>2524991</v>
      </c>
      <c r="E16" s="16">
        <f t="shared" si="0"/>
        <v>168332.73333333334</v>
      </c>
      <c r="F16" s="16">
        <v>135000</v>
      </c>
      <c r="G16" s="16">
        <v>25000</v>
      </c>
      <c r="H16" s="17">
        <v>0</v>
      </c>
      <c r="I16" s="18">
        <v>52534.07</v>
      </c>
    </row>
    <row r="17" spans="1:9" ht="29.5" thickBot="1" x14ac:dyDescent="0.4">
      <c r="A17" s="19" t="s">
        <v>20</v>
      </c>
      <c r="B17" s="20"/>
      <c r="C17" s="21">
        <f>SUM(C5:C16)</f>
        <v>118</v>
      </c>
      <c r="D17" s="22">
        <f>SUM(D5:D16)</f>
        <v>20533549</v>
      </c>
      <c r="E17" s="22">
        <f>+D17/C17</f>
        <v>174013.12711864407</v>
      </c>
      <c r="F17" s="22">
        <f>SUM(F5:F16)</f>
        <v>1575000</v>
      </c>
      <c r="G17" s="22">
        <f>SUM(G5:G16)</f>
        <v>358176</v>
      </c>
      <c r="H17" s="23">
        <f>SUM(H5:H16)</f>
        <v>1463000</v>
      </c>
      <c r="I17" s="24">
        <f>SUM(I5:I16)</f>
        <v>393273.12521456764</v>
      </c>
    </row>
    <row r="20" spans="1:9" ht="15.5" x14ac:dyDescent="0.35">
      <c r="A20" s="75" t="s">
        <v>21</v>
      </c>
      <c r="B20" s="75"/>
      <c r="C20" s="75"/>
      <c r="D20" s="25">
        <f>+G17+H17+I17-F17</f>
        <v>639449.12521456741</v>
      </c>
    </row>
  </sheetData>
  <mergeCells count="3">
    <mergeCell ref="A1:I1"/>
    <mergeCell ref="A2:I2"/>
    <mergeCell ref="A20:C20"/>
  </mergeCells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workbookViewId="0">
      <selection activeCell="K9" sqref="K9"/>
    </sheetView>
  </sheetViews>
  <sheetFormatPr defaultRowHeight="14.5" x14ac:dyDescent="0.35"/>
  <cols>
    <col min="1" max="1" width="9.7265625" bestFit="1" customWidth="1"/>
    <col min="2" max="2" width="15.26953125" customWidth="1"/>
    <col min="3" max="3" width="13.7265625" customWidth="1"/>
    <col min="4" max="4" width="15.7265625" bestFit="1" customWidth="1"/>
    <col min="5" max="5" width="13.1796875" bestFit="1" customWidth="1"/>
    <col min="6" max="6" width="14.7265625" bestFit="1" customWidth="1"/>
    <col min="7" max="7" width="12.81640625" customWidth="1"/>
    <col min="8" max="8" width="12.7265625" bestFit="1" customWidth="1"/>
    <col min="9" max="9" width="14.1796875" customWidth="1"/>
    <col min="10" max="10" width="12.26953125" customWidth="1"/>
    <col min="11" max="11" width="13.7265625" customWidth="1"/>
  </cols>
  <sheetData>
    <row r="1" spans="1:11" ht="58.5" thickBot="1" x14ac:dyDescent="0.4">
      <c r="A1" s="32" t="s">
        <v>27</v>
      </c>
      <c r="B1" s="33" t="s">
        <v>22</v>
      </c>
      <c r="C1" s="33" t="s">
        <v>2</v>
      </c>
      <c r="D1" s="34" t="s">
        <v>3</v>
      </c>
      <c r="E1" s="33" t="s">
        <v>4</v>
      </c>
      <c r="F1" s="33" t="s">
        <v>28</v>
      </c>
      <c r="G1" s="33" t="s">
        <v>29</v>
      </c>
      <c r="H1" s="33" t="s">
        <v>6</v>
      </c>
      <c r="I1" s="33" t="s">
        <v>7</v>
      </c>
      <c r="J1" s="33" t="s">
        <v>8</v>
      </c>
      <c r="K1" s="35" t="s">
        <v>30</v>
      </c>
    </row>
    <row r="2" spans="1:11" x14ac:dyDescent="0.35">
      <c r="A2" s="36">
        <v>2012</v>
      </c>
      <c r="B2" s="29">
        <v>3.7469562086711011E-2</v>
      </c>
      <c r="C2" s="28">
        <v>14</v>
      </c>
      <c r="D2" s="30">
        <v>1899851</v>
      </c>
      <c r="E2" s="30">
        <f t="shared" ref="E2:E6" si="0">+D2/C2</f>
        <v>135703.64285714287</v>
      </c>
      <c r="F2" s="30">
        <v>25000</v>
      </c>
      <c r="G2" s="31"/>
      <c r="H2" s="30">
        <v>9739</v>
      </c>
      <c r="I2" s="31"/>
      <c r="J2" s="30">
        <f>56270.55-20000</f>
        <v>36270.550000000003</v>
      </c>
      <c r="K2" s="37">
        <f>+G2+H2+I2+J2-F2</f>
        <v>21009.550000000003</v>
      </c>
    </row>
    <row r="3" spans="1:11" x14ac:dyDescent="0.35">
      <c r="A3" s="41">
        <v>2013</v>
      </c>
      <c r="B3" s="48">
        <v>4.135341354597067E-2</v>
      </c>
      <c r="C3" s="43">
        <v>76</v>
      </c>
      <c r="D3" s="44">
        <v>10331456</v>
      </c>
      <c r="E3" s="44">
        <f t="shared" si="0"/>
        <v>135940.21052631579</v>
      </c>
      <c r="F3" s="49">
        <v>543645</v>
      </c>
      <c r="G3" s="44">
        <v>543645</v>
      </c>
      <c r="H3" s="44">
        <v>1600</v>
      </c>
      <c r="I3" s="45"/>
      <c r="J3" s="44">
        <v>110521.15</v>
      </c>
      <c r="K3" s="47">
        <f t="shared" ref="K3:K8" si="1">+J3+I3+H3+G3-F3</f>
        <v>112121.15000000002</v>
      </c>
    </row>
    <row r="4" spans="1:11" x14ac:dyDescent="0.35">
      <c r="A4" s="41">
        <v>2014</v>
      </c>
      <c r="B4" s="48">
        <v>4.2206140379569934E-2</v>
      </c>
      <c r="C4" s="43">
        <v>85</v>
      </c>
      <c r="D4" s="44">
        <v>11923074</v>
      </c>
      <c r="E4" s="44">
        <f t="shared" si="0"/>
        <v>140271.45882352942</v>
      </c>
      <c r="F4" s="44">
        <v>825000</v>
      </c>
      <c r="G4" s="44">
        <v>525185.64</v>
      </c>
      <c r="H4" s="44">
        <v>69214</v>
      </c>
      <c r="I4" s="45"/>
      <c r="J4" s="44">
        <v>488517.88</v>
      </c>
      <c r="K4" s="47">
        <f t="shared" si="1"/>
        <v>257917.52000000002</v>
      </c>
    </row>
    <row r="5" spans="1:11" x14ac:dyDescent="0.35">
      <c r="A5" s="41">
        <v>2015</v>
      </c>
      <c r="B5" s="42">
        <v>3.9939000000000002E-2</v>
      </c>
      <c r="C5" s="43">
        <v>106</v>
      </c>
      <c r="D5" s="44">
        <v>15330517</v>
      </c>
      <c r="E5" s="44">
        <f t="shared" si="0"/>
        <v>144627.51886792452</v>
      </c>
      <c r="F5" s="44">
        <v>1261626</v>
      </c>
      <c r="G5" s="45"/>
      <c r="H5" s="44">
        <v>98481</v>
      </c>
      <c r="I5" s="44">
        <v>500000</v>
      </c>
      <c r="J5" s="44">
        <v>417214.67</v>
      </c>
      <c r="K5" s="47">
        <f t="shared" si="1"/>
        <v>-245930.33000000007</v>
      </c>
    </row>
    <row r="6" spans="1:11" x14ac:dyDescent="0.35">
      <c r="A6" s="41">
        <v>2016</v>
      </c>
      <c r="B6" s="42">
        <v>3.8966000000000001E-2</v>
      </c>
      <c r="C6" s="43">
        <v>69</v>
      </c>
      <c r="D6" s="44">
        <v>11399492</v>
      </c>
      <c r="E6" s="44">
        <f t="shared" si="0"/>
        <v>165210.02898550723</v>
      </c>
      <c r="F6" s="44">
        <v>767300</v>
      </c>
      <c r="G6" s="45"/>
      <c r="H6" s="44">
        <v>203632</v>
      </c>
      <c r="I6" s="44">
        <v>799500</v>
      </c>
      <c r="J6" s="46">
        <v>359972.76</v>
      </c>
      <c r="K6" s="47">
        <f t="shared" si="1"/>
        <v>595804.76</v>
      </c>
    </row>
    <row r="7" spans="1:11" x14ac:dyDescent="0.35">
      <c r="A7" s="41">
        <v>2017</v>
      </c>
      <c r="B7" s="48">
        <v>3.9260818051959752E-2</v>
      </c>
      <c r="C7" s="43">
        <v>118</v>
      </c>
      <c r="D7" s="44">
        <v>20533549</v>
      </c>
      <c r="E7" s="44">
        <v>174013.12711864407</v>
      </c>
      <c r="F7" s="44">
        <v>1575000</v>
      </c>
      <c r="G7" s="44"/>
      <c r="H7" s="44">
        <v>358176</v>
      </c>
      <c r="I7" s="44">
        <v>1463000</v>
      </c>
      <c r="J7" s="44">
        <v>393273.12521456764</v>
      </c>
      <c r="K7" s="47">
        <f t="shared" si="1"/>
        <v>639449.12521456741</v>
      </c>
    </row>
    <row r="8" spans="1:11" x14ac:dyDescent="0.35">
      <c r="A8" s="41">
        <v>2018</v>
      </c>
      <c r="B8" s="42">
        <f>SUMPRODUCT('2018'!B6:B17,'2018'!D6:D17)/'2018'!D18</f>
        <v>4.9986454632659542E-2</v>
      </c>
      <c r="C8" s="43">
        <f>+'2018'!C18</f>
        <v>263</v>
      </c>
      <c r="D8" s="44">
        <f>+'2018'!D18</f>
        <v>42754016</v>
      </c>
      <c r="E8" s="44">
        <f>+D8/C8</f>
        <v>162562.79847908745</v>
      </c>
      <c r="F8" s="44">
        <f>+'2018'!F18</f>
        <v>1670000</v>
      </c>
      <c r="G8" s="44">
        <v>0</v>
      </c>
      <c r="H8" s="44">
        <f>+'2018'!H18</f>
        <v>294432</v>
      </c>
      <c r="I8" s="44">
        <f>+'2018'!I18</f>
        <v>837500</v>
      </c>
      <c r="J8" s="46">
        <f>+'2018'!J18</f>
        <v>806877.39401160006</v>
      </c>
      <c r="K8" s="47">
        <f t="shared" si="1"/>
        <v>268809.39401159994</v>
      </c>
    </row>
    <row r="9" spans="1:11" ht="15" thickBot="1" x14ac:dyDescent="0.4">
      <c r="A9" s="50">
        <v>2019</v>
      </c>
      <c r="B9" s="58">
        <f>+'2019'!B18</f>
        <v>4.4488898388230204E-2</v>
      </c>
      <c r="C9" s="51">
        <f>+'2019'!C18</f>
        <v>133</v>
      </c>
      <c r="D9" s="52">
        <f>+'2019'!D18</f>
        <v>23065743</v>
      </c>
      <c r="E9" s="52">
        <f>+D9/C9</f>
        <v>173426.63909774437</v>
      </c>
      <c r="F9" s="52">
        <f>+'2019'!F18</f>
        <v>1608500</v>
      </c>
      <c r="G9" s="52"/>
      <c r="H9" s="52">
        <v>289560</v>
      </c>
      <c r="I9" s="52">
        <v>377500</v>
      </c>
      <c r="J9" s="52">
        <v>491265</v>
      </c>
      <c r="K9" s="53">
        <f t="shared" ref="K9" si="2">+J9+I9+H9+G9-F9</f>
        <v>-450175</v>
      </c>
    </row>
  </sheetData>
  <conditionalFormatting sqref="A2:K7">
    <cfRule type="expression" dxfId="7" priority="9" stopIfTrue="1">
      <formula>MOD(ROW(),2)=0</formula>
    </cfRule>
    <cfRule type="expression" dxfId="6" priority="10" stopIfTrue="1">
      <formula>MOD(ROW(),2)=1</formula>
    </cfRule>
  </conditionalFormatting>
  <conditionalFormatting sqref="A8:J8">
    <cfRule type="expression" dxfId="5" priority="5" stopIfTrue="1">
      <formula>MOD(ROW(),2)=0</formula>
    </cfRule>
    <cfRule type="expression" dxfId="4" priority="6" stopIfTrue="1">
      <formula>MOD(ROW(),2)=1</formula>
    </cfRule>
  </conditionalFormatting>
  <conditionalFormatting sqref="K8">
    <cfRule type="expression" dxfId="3" priority="3" stopIfTrue="1">
      <formula>MOD(ROW(),2)=0</formula>
    </cfRule>
    <cfRule type="expression" dxfId="2" priority="4" stopIfTrue="1">
      <formula>MOD(ROW(),2)=1</formula>
    </cfRule>
  </conditionalFormatting>
  <conditionalFormatting sqref="A9:K9">
    <cfRule type="expression" dxfId="1" priority="1" stopIfTrue="1">
      <formula>MOD(ROW(),2)=0</formula>
    </cfRule>
    <cfRule type="expression" dxfId="0" priority="2" stopIfTrue="1">
      <formula>MOD(ROW(),2)=1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2020</vt:lpstr>
      <vt:lpstr>2019</vt:lpstr>
      <vt:lpstr>2018</vt:lpstr>
      <vt:lpstr>2017 TOTAL</vt:lpstr>
      <vt:lpstr>ANNUAL</vt:lpstr>
      <vt:lpstr>Sheet3</vt:lpstr>
      <vt:lpstr>'2018'!Print_Area</vt:lpstr>
      <vt:lpstr>'2019'!Print_Area</vt:lpstr>
      <vt:lpstr>'2020'!Print_Area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</dc:creator>
  <cp:keywords>RBC Internal</cp:keywords>
  <cp:lastModifiedBy>Debbie Berner</cp:lastModifiedBy>
  <cp:lastPrinted>2020-02-03T16:11:07Z</cp:lastPrinted>
  <dcterms:created xsi:type="dcterms:W3CDTF">2017-10-08T21:25:50Z</dcterms:created>
  <dcterms:modified xsi:type="dcterms:W3CDTF">2020-08-05T18:46:07Z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c4b87e4c-5c72-4f41-95cb-4d1470f12a5d</vt:lpwstr>
  </property>
  <property fmtid="{D5CDD505-2E9C-101B-9397-08002B2CF9AE}" pid="3" name="Classification">
    <vt:lpwstr>TT_RBC_Internal</vt:lpwstr>
  </property>
</Properties>
</file>